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ive Projects\_2023\71 New Braunfels Water Services\7123CCSUD001_Studies\Feasibility Reports\LUE Counts\"/>
    </mc:Choice>
  </mc:AlternateContent>
  <xr:revisionPtr revIDLastSave="0" documentId="13_ncr:1_{E3FFAA00-3E46-415F-9AF4-CE91BE68CA5D}" xr6:coauthVersionLast="47" xr6:coauthVersionMax="47" xr10:uidLastSave="{00000000-0000-0000-0000-000000000000}"/>
  <bookViews>
    <workbookView xWindow="-120" yWindow="-120" windowWidth="29040" windowHeight="15720" xr2:uid="{171F9C34-F175-4887-8693-9DE5A0A0ECB9}"/>
  </bookViews>
  <sheets>
    <sheet name="CCSUD " sheetId="1" r:id="rId1"/>
  </sheets>
  <definedNames>
    <definedName name="EDU" localSheetId="0">'CCSUD '!#REF!</definedName>
    <definedName name="ED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12" i="1"/>
  <c r="G35" i="1" l="1"/>
  <c r="G32" i="1"/>
  <c r="G33" i="1" l="1"/>
  <c r="G22" i="1"/>
  <c r="G21" i="1"/>
  <c r="G20" i="1"/>
  <c r="G19" i="1"/>
  <c r="G17" i="1" l="1"/>
  <c r="G34" i="1" l="1"/>
  <c r="G31" i="1"/>
  <c r="G30" i="1"/>
  <c r="G28" i="1"/>
  <c r="G27" i="1"/>
  <c r="G26" i="1"/>
  <c r="G25" i="1"/>
  <c r="G24" i="1"/>
  <c r="G14" i="1"/>
  <c r="G15" i="1"/>
  <c r="G16" i="1"/>
  <c r="I14" i="1"/>
  <c r="I15" i="1"/>
  <c r="I16" i="1"/>
  <c r="I17" i="1"/>
  <c r="I19" i="1"/>
  <c r="I20" i="1"/>
  <c r="I21" i="1"/>
  <c r="I30" i="1"/>
  <c r="I31" i="1"/>
  <c r="I32" i="1"/>
  <c r="I33" i="1"/>
  <c r="G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tc={E694B73B-E545-4FC2-A18A-09001A7CDD70}</author>
  </authors>
  <commentList>
    <comment ref="J35" authorId="0" shapeId="0" xr:uid="{E694B73B-E545-4FC2-A18A-09001A7CDD70}">
      <text>
        <t>[Threaded comment]
Your version of Excel allows you to read this threaded comment; however, any edits to it will get removed if the file is opened in a newer version of Excel. Learn more: https://go.microsoft.com/fwlink/?linkid=870924
Comment:
    3 people per connection</t>
      </text>
    </comment>
  </commentList>
</comments>
</file>

<file path=xl/sharedStrings.xml><?xml version="1.0" encoding="utf-8"?>
<sst xmlns="http://schemas.openxmlformats.org/spreadsheetml/2006/main" count="82" uniqueCount="55">
  <si>
    <t>Total=</t>
  </si>
  <si>
    <t>gal/per/day</t>
  </si>
  <si>
    <t>No. People</t>
  </si>
  <si>
    <t>gal/machine</t>
  </si>
  <si>
    <t>No. Machines</t>
  </si>
  <si>
    <t>No. Seats</t>
  </si>
  <si>
    <t>gal/bay</t>
  </si>
  <si>
    <t>No. Bays</t>
  </si>
  <si>
    <t>gal/day</t>
  </si>
  <si>
    <t>No. Beds</t>
  </si>
  <si>
    <t>No. Rooms</t>
  </si>
  <si>
    <t>No. Students</t>
  </si>
  <si>
    <t>Schools</t>
  </si>
  <si>
    <t>Units</t>
  </si>
  <si>
    <t>Mobile Dwelling (1 LUE/1 Lot/1 Pad)</t>
  </si>
  <si>
    <t>Duplex/Townhomes/Condominiums (1 LUE/1 Unit)</t>
  </si>
  <si>
    <t>Apartment Complex (1 LUE/1 Unit)</t>
  </si>
  <si>
    <t>Multi-Family</t>
  </si>
  <si>
    <t>Houses</t>
  </si>
  <si>
    <t>Single Family (1 LUE/1 Unit)</t>
  </si>
  <si>
    <t>Residential</t>
  </si>
  <si>
    <t>LUEs</t>
  </si>
  <si>
    <t>Quantity</t>
  </si>
  <si>
    <t>Size in      Square Feet</t>
  </si>
  <si>
    <t>Unit Evaluated</t>
  </si>
  <si>
    <t>Description</t>
  </si>
  <si>
    <t>Development Classification</t>
  </si>
  <si>
    <t>1 LUE</t>
  </si>
  <si>
    <t>gal/day=</t>
  </si>
  <si>
    <t>Elementary (5 gal/student/day)</t>
  </si>
  <si>
    <t>RV park (1 LUE/8 Lots/8 Pads)</t>
  </si>
  <si>
    <t>Middle (8 gal/student/day)</t>
  </si>
  <si>
    <t>High (10 gal/student/day)</t>
  </si>
  <si>
    <t>Other (15 gal/student/day)</t>
  </si>
  <si>
    <t>Motel (50 gal/room/day)</t>
  </si>
  <si>
    <t>Hospital (250 gal/bed/day)</t>
  </si>
  <si>
    <t>Nursing Home (150 gal/bed/day)</t>
  </si>
  <si>
    <t xml:space="preserve"> Hotel Rooms With Kitchenette (150 gal/room/day)</t>
  </si>
  <si>
    <t xml:space="preserve"> Hotel Rooms Without Kitchenette (100 gal/room/day)</t>
  </si>
  <si>
    <t>Restaurant (20 gal/seat/day)</t>
  </si>
  <si>
    <t>Cafeteria (20 gal/seat/day)</t>
  </si>
  <si>
    <t>Swimming Pool (1 LUE/25 Persons)</t>
  </si>
  <si>
    <t>Car Wash (1.5 LUEs/Bay)</t>
  </si>
  <si>
    <t>Laundry Mat (200 gal/machine/day)</t>
  </si>
  <si>
    <t>Hotel/Medical Facilities</t>
  </si>
  <si>
    <t>Fast Food (10 gal/seat/day)</t>
  </si>
  <si>
    <t>Date:</t>
  </si>
  <si>
    <t>From Calculator</t>
  </si>
  <si>
    <r>
      <t>Commercial/ Industrial</t>
    </r>
    <r>
      <rPr>
        <vertAlign val="superscript"/>
        <sz val="11"/>
        <color theme="1"/>
        <rFont val="Calibri"/>
        <family val="2"/>
        <scheme val="minor"/>
      </rPr>
      <t xml:space="preserve"> 1</t>
    </r>
  </si>
  <si>
    <t xml:space="preserve">Note 1:  Gas stations/service stations with a car wash must calculate the car washes as a separate entity. </t>
  </si>
  <si>
    <t>Project Address:</t>
  </si>
  <si>
    <t>Note 2:  If the use for a non-residential property is not found on the table please request the Fixture Unit Calculator from CCSUD and submit BOTH the Fixture Unit Calculator and the LUE Calculator with your application</t>
  </si>
  <si>
    <t xml:space="preserve">Development/ Project Name: </t>
  </si>
  <si>
    <t>Crystal Clear SUD LUE Calculator</t>
  </si>
  <si>
    <r>
      <t>Fixture Unit Calculator Total LUEs</t>
    </r>
    <r>
      <rPr>
        <vertAlign val="superscript"/>
        <sz val="11"/>
        <color theme="1"/>
        <rFont val="Calibri"/>
        <family val="2"/>
        <scheme val="minor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</si>
</sst>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3" fillId="5" borderId="0" xfId="0" applyFont="1" applyFill="1" applyAlignment="1">
      <alignment horizontal="center"/>
    </xf>
    <xf numFmtId="164" fontId="0" fillId="4" borderId="3" xfId="0" applyNumberFormat="1" applyFill="1" applyBorder="1"/>
    <xf numFmtId="164" fontId="0" fillId="4" borderId="4" xfId="0" applyNumberFormat="1" applyFill="1" applyBorder="1"/>
    <xf numFmtId="164" fontId="0" fillId="4" borderId="2" xfId="0" applyNumberFormat="1" applyFill="1" applyBorder="1"/>
    <xf numFmtId="164" fontId="0" fillId="4" borderId="3" xfId="0" applyNumberFormat="1" applyFill="1" applyBorder="1" applyAlignment="1">
      <alignment horizontal="right"/>
    </xf>
    <xf numFmtId="164" fontId="0" fillId="4" borderId="4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rla Brayton" id="{FBF1170F-C493-4A89-9E9F-4ECCC32BB577}" userId="S::cbrayton@msengr.com::a7e9a688-3b2b-4914-9d57-f793487c5acb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35" dT="2023-06-12T16:31:28.38" personId="{FBF1170F-C493-4A89-9E9F-4ECCC32BB577}" id="{E694B73B-E545-4FC2-A18A-09001A7CDD70}">
    <text>3 people per connection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8B30-6E4C-4A30-BA60-F761AC5830A2}">
  <dimension ref="B2:J40"/>
  <sheetViews>
    <sheetView tabSelected="1" zoomScaleNormal="100" workbookViewId="0">
      <selection activeCell="B4" sqref="B4:C4"/>
    </sheetView>
  </sheetViews>
  <sheetFormatPr defaultRowHeight="15" x14ac:dyDescent="0.25"/>
  <cols>
    <col min="2" max="2" width="46.85546875" bestFit="1" customWidth="1"/>
    <col min="3" max="3" width="47" bestFit="1" customWidth="1"/>
    <col min="4" max="4" width="14.28515625" bestFit="1" customWidth="1"/>
    <col min="5" max="5" width="12.28515625" customWidth="1"/>
    <col min="6" max="6" width="12.42578125" customWidth="1"/>
    <col min="7" max="7" width="9.85546875" customWidth="1"/>
    <col min="8" max="8" width="9.5703125" customWidth="1"/>
    <col min="9" max="9" width="15.5703125" style="1" hidden="1" customWidth="1"/>
    <col min="10" max="10" width="11.28515625" hidden="1" customWidth="1"/>
  </cols>
  <sheetData>
    <row r="2" spans="2:10" ht="26.25" x14ac:dyDescent="0.4">
      <c r="B2" s="30" t="s">
        <v>53</v>
      </c>
      <c r="C2" s="30"/>
      <c r="D2" s="30"/>
      <c r="E2" s="30"/>
    </row>
    <row r="3" spans="2:10" ht="26.25" x14ac:dyDescent="0.4">
      <c r="B3" s="13"/>
      <c r="C3" s="13"/>
      <c r="D3" s="13"/>
    </row>
    <row r="4" spans="2:10" ht="15" customHeight="1" x14ac:dyDescent="0.4">
      <c r="B4" s="32" t="s">
        <v>52</v>
      </c>
      <c r="C4" s="32"/>
      <c r="D4" s="13"/>
    </row>
    <row r="5" spans="2:10" ht="15" customHeight="1" x14ac:dyDescent="0.4">
      <c r="B5" s="32" t="s">
        <v>50</v>
      </c>
      <c r="C5" s="32"/>
      <c r="D5" s="13"/>
    </row>
    <row r="6" spans="2:10" ht="15" customHeight="1" x14ac:dyDescent="0.4">
      <c r="B6" s="32" t="s">
        <v>46</v>
      </c>
      <c r="C6" s="32"/>
      <c r="D6" s="13"/>
      <c r="E6" s="13"/>
      <c r="F6" s="13"/>
      <c r="G6" s="13"/>
      <c r="H6" s="9"/>
    </row>
    <row r="7" spans="2:10" ht="26.25" x14ac:dyDescent="0.4">
      <c r="B7" s="13"/>
      <c r="C7" s="13"/>
      <c r="D7" s="13"/>
      <c r="E7" s="14">
        <v>300</v>
      </c>
      <c r="F7" s="14" t="s">
        <v>28</v>
      </c>
      <c r="G7" s="14" t="s">
        <v>27</v>
      </c>
      <c r="H7" s="9"/>
    </row>
    <row r="9" spans="2:10" ht="15" customHeight="1" x14ac:dyDescent="0.25">
      <c r="B9" s="31" t="s">
        <v>26</v>
      </c>
      <c r="C9" s="28" t="s">
        <v>25</v>
      </c>
      <c r="D9" s="28" t="s">
        <v>24</v>
      </c>
      <c r="E9" s="28" t="s">
        <v>23</v>
      </c>
      <c r="F9" s="28" t="s">
        <v>22</v>
      </c>
      <c r="G9" s="28" t="s">
        <v>21</v>
      </c>
      <c r="H9" s="8"/>
    </row>
    <row r="10" spans="2:10" x14ac:dyDescent="0.25">
      <c r="B10" s="31"/>
      <c r="C10" s="29"/>
      <c r="D10" s="29"/>
      <c r="E10" s="29"/>
      <c r="F10" s="29"/>
      <c r="G10" s="29"/>
      <c r="H10" s="8"/>
      <c r="I10" s="3"/>
    </row>
    <row r="11" spans="2:10" x14ac:dyDescent="0.25">
      <c r="B11" s="15" t="s">
        <v>20</v>
      </c>
      <c r="C11" s="16"/>
      <c r="D11" s="16"/>
      <c r="E11" s="16"/>
      <c r="F11" s="16"/>
      <c r="G11" s="17"/>
      <c r="H11" s="7"/>
      <c r="I11" s="3"/>
    </row>
    <row r="12" spans="2:10" x14ac:dyDescent="0.25">
      <c r="B12" s="18"/>
      <c r="C12" s="19" t="s">
        <v>19</v>
      </c>
      <c r="D12" s="20" t="s">
        <v>18</v>
      </c>
      <c r="E12" s="21"/>
      <c r="F12" s="10"/>
      <c r="G12" s="24">
        <f>F12</f>
        <v>0</v>
      </c>
      <c r="H12" s="5"/>
      <c r="I12" s="3">
        <v>300</v>
      </c>
      <c r="J12" t="s">
        <v>8</v>
      </c>
    </row>
    <row r="13" spans="2:10" x14ac:dyDescent="0.25">
      <c r="B13" s="15" t="s">
        <v>17</v>
      </c>
      <c r="C13" s="16"/>
      <c r="D13" s="16"/>
      <c r="E13" s="16"/>
      <c r="F13" s="16"/>
      <c r="G13" s="17"/>
      <c r="H13" s="6"/>
      <c r="I13" s="3">
        <v>1</v>
      </c>
    </row>
    <row r="14" spans="2:10" x14ac:dyDescent="0.25">
      <c r="B14" s="18"/>
      <c r="C14" s="19" t="s">
        <v>16</v>
      </c>
      <c r="D14" s="20" t="s">
        <v>13</v>
      </c>
      <c r="E14" s="21"/>
      <c r="F14" s="10"/>
      <c r="G14" s="24">
        <f>1*F14</f>
        <v>0</v>
      </c>
      <c r="H14" s="5"/>
      <c r="I14" s="3">
        <f>$E$7</f>
        <v>300</v>
      </c>
      <c r="J14" t="s">
        <v>8</v>
      </c>
    </row>
    <row r="15" spans="2:10" x14ac:dyDescent="0.25">
      <c r="B15" s="18"/>
      <c r="C15" s="19" t="s">
        <v>15</v>
      </c>
      <c r="D15" s="20" t="s">
        <v>13</v>
      </c>
      <c r="E15" s="21"/>
      <c r="F15" s="10"/>
      <c r="G15" s="24">
        <f>1*F15</f>
        <v>0</v>
      </c>
      <c r="H15" s="5"/>
      <c r="I15" s="3">
        <f>$E$7</f>
        <v>300</v>
      </c>
      <c r="J15" t="s">
        <v>8</v>
      </c>
    </row>
    <row r="16" spans="2:10" x14ac:dyDescent="0.25">
      <c r="B16" s="18"/>
      <c r="C16" s="19" t="s">
        <v>14</v>
      </c>
      <c r="D16" s="20" t="s">
        <v>13</v>
      </c>
      <c r="E16" s="21"/>
      <c r="F16" s="10"/>
      <c r="G16" s="24">
        <f>1*F16</f>
        <v>0</v>
      </c>
      <c r="H16" s="5"/>
      <c r="I16" s="3">
        <f>$E$7</f>
        <v>300</v>
      </c>
      <c r="J16" t="s">
        <v>8</v>
      </c>
    </row>
    <row r="17" spans="2:10" x14ac:dyDescent="0.25">
      <c r="B17" s="18"/>
      <c r="C17" s="19" t="s">
        <v>30</v>
      </c>
      <c r="D17" s="20" t="s">
        <v>13</v>
      </c>
      <c r="E17" s="21"/>
      <c r="F17" s="11"/>
      <c r="G17" s="24">
        <f>((F17*(1/8)))</f>
        <v>0</v>
      </c>
      <c r="H17" s="5"/>
      <c r="I17" s="3">
        <f>$E$7</f>
        <v>300</v>
      </c>
      <c r="J17" t="s">
        <v>8</v>
      </c>
    </row>
    <row r="18" spans="2:10" x14ac:dyDescent="0.25">
      <c r="B18" s="15" t="s">
        <v>12</v>
      </c>
      <c r="C18" s="16"/>
      <c r="D18" s="16"/>
      <c r="E18" s="16"/>
      <c r="F18" s="16"/>
      <c r="G18" s="17"/>
      <c r="H18" s="6"/>
      <c r="I18" s="3"/>
    </row>
    <row r="19" spans="2:10" x14ac:dyDescent="0.25">
      <c r="B19" s="22"/>
      <c r="C19" s="19" t="s">
        <v>29</v>
      </c>
      <c r="D19" s="20" t="s">
        <v>11</v>
      </c>
      <c r="E19" s="21"/>
      <c r="F19" s="10"/>
      <c r="G19" s="24">
        <f>(5*F19)/E7</f>
        <v>0</v>
      </c>
      <c r="H19" s="5"/>
      <c r="I19" s="3">
        <f>5</f>
        <v>5</v>
      </c>
      <c r="J19" t="s">
        <v>8</v>
      </c>
    </row>
    <row r="20" spans="2:10" x14ac:dyDescent="0.25">
      <c r="B20" s="22"/>
      <c r="C20" s="19" t="s">
        <v>31</v>
      </c>
      <c r="D20" s="20" t="s">
        <v>11</v>
      </c>
      <c r="E20" s="21"/>
      <c r="F20" s="10"/>
      <c r="G20" s="24">
        <f>(8*F20)/E7</f>
        <v>0</v>
      </c>
      <c r="H20" s="5"/>
      <c r="I20" s="3">
        <f>8</f>
        <v>8</v>
      </c>
      <c r="J20" t="s">
        <v>8</v>
      </c>
    </row>
    <row r="21" spans="2:10" x14ac:dyDescent="0.25">
      <c r="B21" s="22"/>
      <c r="C21" s="19" t="s">
        <v>32</v>
      </c>
      <c r="D21" s="20" t="s">
        <v>11</v>
      </c>
      <c r="E21" s="21"/>
      <c r="F21" s="10"/>
      <c r="G21" s="24">
        <f>(10*F21)/E7</f>
        <v>0</v>
      </c>
      <c r="H21" s="5"/>
      <c r="I21" s="3">
        <f>10</f>
        <v>10</v>
      </c>
      <c r="J21" t="s">
        <v>8</v>
      </c>
    </row>
    <row r="22" spans="2:10" x14ac:dyDescent="0.25">
      <c r="B22" s="22"/>
      <c r="C22" s="19" t="s">
        <v>33</v>
      </c>
      <c r="D22" s="20" t="s">
        <v>11</v>
      </c>
      <c r="E22" s="21"/>
      <c r="F22" s="10"/>
      <c r="G22" s="24">
        <f>(15*F22)/E7</f>
        <v>0</v>
      </c>
      <c r="H22" s="12"/>
      <c r="I22" s="3">
        <v>15</v>
      </c>
      <c r="J22" t="s">
        <v>8</v>
      </c>
    </row>
    <row r="23" spans="2:10" x14ac:dyDescent="0.25">
      <c r="B23" s="15" t="s">
        <v>44</v>
      </c>
      <c r="C23" s="16"/>
      <c r="D23" s="16"/>
      <c r="E23" s="16"/>
      <c r="F23" s="16"/>
      <c r="G23" s="17"/>
      <c r="H23" s="6"/>
      <c r="I23" s="3"/>
    </row>
    <row r="24" spans="2:10" x14ac:dyDescent="0.25">
      <c r="B24" s="22"/>
      <c r="C24" s="19" t="s">
        <v>37</v>
      </c>
      <c r="D24" s="20" t="s">
        <v>10</v>
      </c>
      <c r="E24" s="21"/>
      <c r="F24" s="10"/>
      <c r="G24" s="24">
        <f>(150*F24)/E7</f>
        <v>0</v>
      </c>
      <c r="H24" s="5"/>
      <c r="I24" s="3">
        <v>150</v>
      </c>
      <c r="J24" t="s">
        <v>8</v>
      </c>
    </row>
    <row r="25" spans="2:10" x14ac:dyDescent="0.25">
      <c r="B25" s="22"/>
      <c r="C25" s="19" t="s">
        <v>38</v>
      </c>
      <c r="D25" s="20" t="s">
        <v>10</v>
      </c>
      <c r="E25" s="21"/>
      <c r="F25" s="10"/>
      <c r="G25" s="24">
        <f>(100*F25)/E7</f>
        <v>0</v>
      </c>
      <c r="H25" s="5"/>
      <c r="I25" s="3">
        <v>100</v>
      </c>
      <c r="J25" t="s">
        <v>8</v>
      </c>
    </row>
    <row r="26" spans="2:10" x14ac:dyDescent="0.25">
      <c r="B26" s="22"/>
      <c r="C26" s="19" t="s">
        <v>34</v>
      </c>
      <c r="D26" s="20" t="s">
        <v>10</v>
      </c>
      <c r="E26" s="21"/>
      <c r="F26" s="10"/>
      <c r="G26" s="24">
        <f>(50*F26)/E7</f>
        <v>0</v>
      </c>
      <c r="H26" s="5"/>
      <c r="I26" s="3">
        <v>50</v>
      </c>
      <c r="J26" t="s">
        <v>8</v>
      </c>
    </row>
    <row r="27" spans="2:10" x14ac:dyDescent="0.25">
      <c r="B27" s="22"/>
      <c r="C27" s="19" t="s">
        <v>35</v>
      </c>
      <c r="D27" s="20" t="s">
        <v>9</v>
      </c>
      <c r="E27" s="21"/>
      <c r="F27" s="10"/>
      <c r="G27" s="24">
        <f>(250*F27)/E7</f>
        <v>0</v>
      </c>
      <c r="H27" s="5"/>
      <c r="I27" s="3">
        <v>250</v>
      </c>
      <c r="J27" t="s">
        <v>8</v>
      </c>
    </row>
    <row r="28" spans="2:10" x14ac:dyDescent="0.25">
      <c r="B28" s="22"/>
      <c r="C28" s="19" t="s">
        <v>36</v>
      </c>
      <c r="D28" s="20" t="s">
        <v>9</v>
      </c>
      <c r="E28" s="21"/>
      <c r="F28" s="10"/>
      <c r="G28" s="24">
        <f>(150*F28)/E7</f>
        <v>0</v>
      </c>
      <c r="H28" s="5"/>
      <c r="I28" s="3">
        <v>150</v>
      </c>
      <c r="J28" t="s">
        <v>8</v>
      </c>
    </row>
    <row r="29" spans="2:10" ht="17.25" x14ac:dyDescent="0.25">
      <c r="B29" s="15" t="s">
        <v>48</v>
      </c>
      <c r="C29" s="16"/>
      <c r="D29" s="16"/>
      <c r="E29" s="16"/>
      <c r="F29" s="16"/>
      <c r="G29" s="17"/>
      <c r="H29" s="6"/>
    </row>
    <row r="30" spans="2:10" x14ac:dyDescent="0.25">
      <c r="B30" s="22"/>
      <c r="C30" s="19" t="s">
        <v>39</v>
      </c>
      <c r="D30" s="20" t="s">
        <v>5</v>
      </c>
      <c r="E30" s="21"/>
      <c r="F30" s="10"/>
      <c r="G30" s="24">
        <f>(20*F30)/E7</f>
        <v>0</v>
      </c>
      <c r="H30" s="5"/>
      <c r="I30" s="3">
        <f>20</f>
        <v>20</v>
      </c>
      <c r="J30" t="s">
        <v>8</v>
      </c>
    </row>
    <row r="31" spans="2:10" x14ac:dyDescent="0.25">
      <c r="B31" s="22"/>
      <c r="C31" s="19" t="s">
        <v>40</v>
      </c>
      <c r="D31" s="20" t="s">
        <v>5</v>
      </c>
      <c r="E31" s="21"/>
      <c r="F31" s="10"/>
      <c r="G31" s="24">
        <f>(20*F31)/E7</f>
        <v>0</v>
      </c>
      <c r="H31" s="5"/>
      <c r="I31" s="3">
        <f>20</f>
        <v>20</v>
      </c>
      <c r="J31" t="s">
        <v>8</v>
      </c>
    </row>
    <row r="32" spans="2:10" x14ac:dyDescent="0.25">
      <c r="B32" s="22"/>
      <c r="C32" s="19" t="s">
        <v>45</v>
      </c>
      <c r="D32" s="20" t="s">
        <v>5</v>
      </c>
      <c r="E32" s="21"/>
      <c r="F32" s="10"/>
      <c r="G32" s="24">
        <f>10*F32/E7</f>
        <v>0</v>
      </c>
      <c r="H32" s="5"/>
      <c r="I32" s="3">
        <f>5</f>
        <v>5</v>
      </c>
      <c r="J32" t="s">
        <v>8</v>
      </c>
    </row>
    <row r="33" spans="2:10" x14ac:dyDescent="0.25">
      <c r="B33" s="22"/>
      <c r="C33" s="19" t="s">
        <v>42</v>
      </c>
      <c r="D33" s="20" t="s">
        <v>7</v>
      </c>
      <c r="E33" s="21"/>
      <c r="F33" s="10"/>
      <c r="G33" s="24">
        <f>F33*1.5</f>
        <v>0</v>
      </c>
      <c r="H33" s="5"/>
      <c r="I33" s="3">
        <f>300*1.5</f>
        <v>450</v>
      </c>
      <c r="J33" t="s">
        <v>6</v>
      </c>
    </row>
    <row r="34" spans="2:10" x14ac:dyDescent="0.25">
      <c r="B34" s="22"/>
      <c r="C34" s="19" t="s">
        <v>43</v>
      </c>
      <c r="D34" s="20" t="s">
        <v>4</v>
      </c>
      <c r="E34" s="21"/>
      <c r="F34" s="10"/>
      <c r="G34" s="24">
        <f>(200*F34)/E7</f>
        <v>0</v>
      </c>
      <c r="H34" s="5"/>
      <c r="I34" s="3">
        <v>200</v>
      </c>
      <c r="J34" t="s">
        <v>3</v>
      </c>
    </row>
    <row r="35" spans="2:10" x14ac:dyDescent="0.25">
      <c r="B35" s="22"/>
      <c r="C35" s="19" t="s">
        <v>41</v>
      </c>
      <c r="D35" s="20" t="s">
        <v>2</v>
      </c>
      <c r="E35" s="21"/>
      <c r="F35" s="10"/>
      <c r="G35" s="24">
        <f>(F35*12)/E7</f>
        <v>0</v>
      </c>
      <c r="H35" s="5"/>
      <c r="I35" s="3">
        <v>12</v>
      </c>
      <c r="J35" t="s">
        <v>1</v>
      </c>
    </row>
    <row r="36" spans="2:10" x14ac:dyDescent="0.25">
      <c r="B36" s="15"/>
      <c r="C36" s="16"/>
      <c r="D36" s="16"/>
      <c r="E36" s="16"/>
      <c r="F36" s="16"/>
      <c r="G36" s="17"/>
      <c r="H36" s="5"/>
      <c r="I36" s="3"/>
    </row>
    <row r="37" spans="2:10" ht="17.25" x14ac:dyDescent="0.25">
      <c r="B37" s="15" t="s">
        <v>54</v>
      </c>
      <c r="C37" s="16"/>
      <c r="D37" s="20" t="s">
        <v>47</v>
      </c>
      <c r="E37" s="21"/>
      <c r="F37" s="10"/>
      <c r="G37" s="24">
        <f>F37</f>
        <v>0</v>
      </c>
      <c r="H37" s="5"/>
      <c r="I37" s="3"/>
    </row>
    <row r="38" spans="2:10" x14ac:dyDescent="0.25">
      <c r="B38" s="27" t="s">
        <v>0</v>
      </c>
      <c r="C38" s="27"/>
      <c r="D38" s="27"/>
      <c r="E38" s="27"/>
      <c r="F38" s="27"/>
      <c r="G38" s="23">
        <f>SUM(G30:G37)+SUM(G24:G28)+SUM(G19:G22)+SUM(G14:G17)+G12</f>
        <v>0</v>
      </c>
      <c r="H38" s="4"/>
      <c r="I38" s="3"/>
    </row>
    <row r="39" spans="2:10" x14ac:dyDescent="0.25">
      <c r="B39" s="26" t="s">
        <v>49</v>
      </c>
      <c r="C39" s="26"/>
      <c r="D39" s="26"/>
      <c r="E39" s="26"/>
      <c r="F39" s="26"/>
      <c r="G39" s="26"/>
      <c r="H39" s="2"/>
    </row>
    <row r="40" spans="2:10" ht="30.75" customHeight="1" x14ac:dyDescent="0.25">
      <c r="B40" s="25" t="s">
        <v>51</v>
      </c>
      <c r="C40" s="25"/>
      <c r="D40" s="25"/>
      <c r="E40" s="25"/>
      <c r="F40" s="25"/>
      <c r="G40" s="25"/>
    </row>
  </sheetData>
  <sheetProtection algorithmName="SHA-512" hashValue="JUb2vQMYT4EljXi3l6zcPVWOfpAGV/lo7t90eVefhBDOVETUzCRw55S9m7qDmuos082ZK40mIxQj755tITwr7w==" saltValue="AUipdsF+csew1GZkdgCePQ==" spinCount="100000" sheet="1" objects="1" scenarios="1" selectLockedCells="1"/>
  <protectedRanges>
    <protectedRange algorithmName="SHA-512" hashValue="UcWmfzkT7bti8Pa+v1/UTCQ3L3bY2qSGV4tNCIeZbrJGyaeDgpwJKBOPHhnGkMekEVR2JCVAZndhACFudKbG+g==" saltValue="hGOYGDgP3eePnw0mVgdrvw==" spinCount="100000" sqref="G24:G28 G19:G22 G14:G17 G12 G30:G37" name="Formulas"/>
    <protectedRange algorithmName="SHA-512" hashValue="LgGbWzCRTtm0i7xD6cKB/XMxzIELjCVaQsrMmGd0ritcik3NwLTsijTVF3vmeMYhIxMY5cwUfE8bgQKpRARqOw==" saltValue="hXwoH/yR1vzn3GMFk8AUCA==" spinCount="100000" sqref="D9:D37 B11:C37" name="Title"/>
  </protectedRanges>
  <mergeCells count="13">
    <mergeCell ref="B2:E2"/>
    <mergeCell ref="B9:B10"/>
    <mergeCell ref="C9:C10"/>
    <mergeCell ref="D9:D10"/>
    <mergeCell ref="E9:E10"/>
    <mergeCell ref="B4:C4"/>
    <mergeCell ref="B5:C5"/>
    <mergeCell ref="B6:C6"/>
    <mergeCell ref="B40:G40"/>
    <mergeCell ref="B39:G39"/>
    <mergeCell ref="B38:F38"/>
    <mergeCell ref="G9:G10"/>
    <mergeCell ref="F9:F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CCSUD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Brayton</dc:creator>
  <cp:lastModifiedBy>Nicole Stevenson</cp:lastModifiedBy>
  <dcterms:created xsi:type="dcterms:W3CDTF">2023-06-13T12:59:24Z</dcterms:created>
  <dcterms:modified xsi:type="dcterms:W3CDTF">2024-09-11T20:28:09Z</dcterms:modified>
</cp:coreProperties>
</file>